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5775" activeTab="2"/>
  </bookViews>
  <sheets>
    <sheet name="TOP" sheetId="1" r:id="rId1"/>
    <sheet name="ÚT" sheetId="2" r:id="rId2"/>
    <sheet name="GÉP" sheetId="3" r:id="rId3"/>
  </sheets>
  <definedNames>
    <definedName name="_xlnm.Print_Area" localSheetId="2">GÉP!$A$1:$J$12</definedName>
    <definedName name="_xlnm.Print_Area" localSheetId="0">TOP!$A$1:$J$27</definedName>
    <definedName name="_xlnm.Print_Area" localSheetId="1">ÚT!$A$1:$J$20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/>
  <c r="K20"/>
  <c r="K12"/>
  <c r="L6" i="3"/>
  <c r="L10" i="2"/>
  <c r="K10" l="1"/>
  <c r="K6" i="3"/>
  <c r="I10"/>
  <c r="I9"/>
  <c r="I5"/>
  <c r="I4"/>
  <c r="I6" s="1"/>
  <c r="J10"/>
  <c r="J9"/>
  <c r="J5"/>
  <c r="I9" i="2"/>
  <c r="I8"/>
  <c r="J8" s="1"/>
  <c r="J9"/>
  <c r="I15"/>
  <c r="J14"/>
  <c r="J15"/>
  <c r="I13"/>
  <c r="J13" s="1"/>
  <c r="I7"/>
  <c r="I6"/>
  <c r="J6"/>
  <c r="J7"/>
  <c r="I5"/>
  <c r="J5" s="1"/>
  <c r="I4"/>
  <c r="J4" s="1"/>
  <c r="I11" i="3" l="1"/>
  <c r="J4"/>
  <c r="J6" s="1"/>
  <c r="J11"/>
  <c r="I10" i="2"/>
  <c r="J10"/>
  <c r="I12" i="3" l="1"/>
  <c r="J16" i="2" l="1"/>
  <c r="I16"/>
  <c r="I17" s="1"/>
  <c r="J27" i="1"/>
  <c r="I27"/>
  <c r="I24"/>
  <c r="J20"/>
  <c r="I20"/>
  <c r="J12"/>
  <c r="I12"/>
</calcChain>
</file>

<file path=xl/sharedStrings.xml><?xml version="1.0" encoding="utf-8"?>
<sst xmlns="http://schemas.openxmlformats.org/spreadsheetml/2006/main" count="70" uniqueCount="46">
  <si>
    <t>1. Önkormányzati tulajdonú épületek energiahatékonyság-központú fejlesztése, külső határoló szerkezeteik korszerűsítése által</t>
  </si>
  <si>
    <t>ÁFA</t>
  </si>
  <si>
    <t xml:space="preserve">Nettó </t>
  </si>
  <si>
    <t>K71</t>
  </si>
  <si>
    <t>K74</t>
  </si>
  <si>
    <t>2. Napkollektorok telepítése és hőközlő rendszerre kötése, amennyiben az energiaforrást alkalmazni kívánó épület NEM esik legalább a felhívás
megjelenésekor hatályos 176/2008. (VI. 30.) Kormányrendelet az épületek energetikai jellemzőinek tanúsításáról szerinti „DD – korszerűt megközelítő”
kategóriába.</t>
  </si>
  <si>
    <t>3. Akadálymentesítés</t>
  </si>
  <si>
    <t>4. Projekt előkészítés - projektterv elkészítése</t>
  </si>
  <si>
    <t>5. Projekt előkészítés - műszaki, kiviteli tervek elkészítése</t>
  </si>
  <si>
    <t>1. Projekt előkészítés - közbeszerzési tevékenység ellátása</t>
  </si>
  <si>
    <t>6. Műszaki ellenőri feladatok ellátása</t>
  </si>
  <si>
    <t>2. Képzéshez kapcsolódó költségek</t>
  </si>
  <si>
    <t>3. Rehabilitációs szakmérnök bevonása, energetikai feladatok ellátása, energiatanúsítvány elkészítése</t>
  </si>
  <si>
    <t>4. Kötelező nyilvánosság biztosítása</t>
  </si>
  <si>
    <t>5. Projektmenedzsment feladatok ellátása</t>
  </si>
  <si>
    <t>A BEKERÜLÉSI ÉRTÉK RÉSZE</t>
  </si>
  <si>
    <t>A BEKERÜLÉSI ÉRTÉKNEK NEM RÉSZE</t>
  </si>
  <si>
    <t>K336</t>
  </si>
  <si>
    <t>K351</t>
  </si>
  <si>
    <t>TARTALÉK</t>
  </si>
  <si>
    <t>K513</t>
  </si>
  <si>
    <t>Tartalék</t>
  </si>
  <si>
    <t>Összesen</t>
  </si>
  <si>
    <t>TOP-3.2.1-15-TL1 - Önkormányzati épületek energetikai korszerűsítése
Repülőtér épületének energetikai korszerűsítése</t>
  </si>
  <si>
    <t>TÁMOGATÁS</t>
  </si>
  <si>
    <t>B16</t>
  </si>
  <si>
    <t>B25</t>
  </si>
  <si>
    <t>Támogatás</t>
  </si>
  <si>
    <t>1. Irtás, föld- és sziklamunka</t>
  </si>
  <si>
    <t>K62</t>
  </si>
  <si>
    <t>K67</t>
  </si>
  <si>
    <t>2. Útburkolatalap és makadámburkolat készítése</t>
  </si>
  <si>
    <t>3. Beton pályaburkolat készítése</t>
  </si>
  <si>
    <t>4. Útpályatartozékok építése</t>
  </si>
  <si>
    <t>1. Közbeszerzés</t>
  </si>
  <si>
    <t>2. Nyilvánosság</t>
  </si>
  <si>
    <t>3. Projektmenedzsment</t>
  </si>
  <si>
    <t>5. Tervezés</t>
  </si>
  <si>
    <t>6. Műszaki ellenőrzés</t>
  </si>
  <si>
    <t>VP6-7.2.1-7.4.1.2-16 sz. pályázat (ÚT)</t>
  </si>
  <si>
    <t>1. MTZ 892.2 traktor</t>
  </si>
  <si>
    <t>2. FG-104 gréder</t>
  </si>
  <si>
    <t>K64</t>
  </si>
  <si>
    <t>VP6-7.2.1-7.4.1.2-16 sz. pályázat (GÉP)</t>
  </si>
  <si>
    <t>1. Nyilvánosság</t>
  </si>
  <si>
    <t>2. Projektmenedzsment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</si>
</sst>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0" xfId="0" applyNumberFormat="1" applyBorder="1" applyAlignment="1">
      <alignment vertical="center" wrapText="1"/>
    </xf>
    <xf numFmtId="3" fontId="0" fillId="0" borderId="5" xfId="0" applyNumberForma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3" fontId="1" fillId="0" borderId="7" xfId="0" applyNumberFormat="1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3" fontId="0" fillId="0" borderId="8" xfId="0" applyNumberForma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3" fontId="0" fillId="0" borderId="10" xfId="0" applyNumberForma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view="pageBreakPreview" topLeftCell="A13" zoomScaleNormal="100" zoomScaleSheetLayoutView="100" workbookViewId="0">
      <selection activeCell="M20" sqref="M20"/>
    </sheetView>
  </sheetViews>
  <sheetFormatPr defaultRowHeight="15"/>
  <cols>
    <col min="9" max="11" width="9.85546875" bestFit="1" customWidth="1"/>
  </cols>
  <sheetData>
    <row r="1" spans="1:11" ht="39" customHeight="1" thickBot="1">
      <c r="A1" s="26" t="s">
        <v>23</v>
      </c>
      <c r="B1" s="27"/>
      <c r="C1" s="27"/>
      <c r="D1" s="27"/>
      <c r="E1" s="27"/>
      <c r="F1" s="27"/>
      <c r="G1" s="27"/>
      <c r="H1" s="27"/>
      <c r="I1" s="27"/>
      <c r="J1" s="27"/>
    </row>
    <row r="2" spans="1:11">
      <c r="A2" s="32" t="s">
        <v>15</v>
      </c>
      <c r="B2" s="33"/>
      <c r="C2" s="33"/>
      <c r="D2" s="33"/>
      <c r="E2" s="33"/>
      <c r="F2" s="33"/>
      <c r="G2" s="33"/>
      <c r="H2" s="33"/>
      <c r="I2" s="3" t="s">
        <v>3</v>
      </c>
      <c r="J2" s="4" t="s">
        <v>4</v>
      </c>
    </row>
    <row r="3" spans="1:11" s="1" customFormat="1" ht="25.15" customHeight="1">
      <c r="A3" s="34"/>
      <c r="B3" s="35"/>
      <c r="C3" s="35"/>
      <c r="D3" s="35"/>
      <c r="E3" s="35"/>
      <c r="F3" s="35"/>
      <c r="G3" s="35"/>
      <c r="H3" s="35"/>
      <c r="I3" s="5" t="s">
        <v>2</v>
      </c>
      <c r="J3" s="6" t="s">
        <v>1</v>
      </c>
    </row>
    <row r="4" spans="1:11" s="1" customFormat="1" ht="25.15" customHeight="1">
      <c r="A4" s="36" t="s">
        <v>0</v>
      </c>
      <c r="B4" s="37"/>
      <c r="C4" s="37"/>
      <c r="D4" s="37"/>
      <c r="E4" s="37"/>
      <c r="F4" s="37"/>
      <c r="G4" s="37"/>
      <c r="H4" s="37"/>
      <c r="I4" s="7">
        <v>31037417</v>
      </c>
      <c r="J4" s="8">
        <v>8380102</v>
      </c>
    </row>
    <row r="5" spans="1:11" s="1" customFormat="1" ht="25.15" customHeight="1">
      <c r="A5" s="22" t="s">
        <v>5</v>
      </c>
      <c r="B5" s="23"/>
      <c r="C5" s="23"/>
      <c r="D5" s="23"/>
      <c r="E5" s="23"/>
      <c r="F5" s="23"/>
      <c r="G5" s="23"/>
      <c r="H5" s="23"/>
      <c r="I5" s="7"/>
      <c r="J5" s="8"/>
    </row>
    <row r="6" spans="1:11" s="1" customFormat="1" ht="25.15" customHeight="1">
      <c r="A6" s="22"/>
      <c r="B6" s="23"/>
      <c r="C6" s="23"/>
      <c r="D6" s="23"/>
      <c r="E6" s="23"/>
      <c r="F6" s="23"/>
      <c r="G6" s="23"/>
      <c r="H6" s="23"/>
      <c r="I6" s="7"/>
      <c r="J6" s="8"/>
    </row>
    <row r="7" spans="1:11" s="1" customFormat="1" ht="25.15" customHeight="1">
      <c r="A7" s="22"/>
      <c r="B7" s="23"/>
      <c r="C7" s="23"/>
      <c r="D7" s="23"/>
      <c r="E7" s="23"/>
      <c r="F7" s="23"/>
      <c r="G7" s="23"/>
      <c r="H7" s="23"/>
      <c r="I7" s="7">
        <v>3610880</v>
      </c>
      <c r="J7" s="8">
        <v>974938</v>
      </c>
    </row>
    <row r="8" spans="1:11" s="1" customFormat="1" ht="25.15" customHeight="1">
      <c r="A8" s="22" t="s">
        <v>6</v>
      </c>
      <c r="B8" s="23"/>
      <c r="C8" s="23"/>
      <c r="D8" s="23"/>
      <c r="E8" s="23"/>
      <c r="F8" s="23"/>
      <c r="G8" s="23"/>
      <c r="H8" s="23"/>
      <c r="I8" s="7">
        <v>2973189</v>
      </c>
      <c r="J8" s="8">
        <v>802761</v>
      </c>
    </row>
    <row r="9" spans="1:11" s="1" customFormat="1" ht="25.15" customHeight="1">
      <c r="A9" s="22" t="s">
        <v>7</v>
      </c>
      <c r="B9" s="23"/>
      <c r="C9" s="23"/>
      <c r="D9" s="23"/>
      <c r="E9" s="23"/>
      <c r="F9" s="23"/>
      <c r="G9" s="23"/>
      <c r="H9" s="23"/>
      <c r="I9" s="7">
        <v>800000</v>
      </c>
      <c r="J9" s="8">
        <v>216000</v>
      </c>
    </row>
    <row r="10" spans="1:11" s="1" customFormat="1" ht="25.15" customHeight="1">
      <c r="A10" s="22" t="s">
        <v>8</v>
      </c>
      <c r="B10" s="23"/>
      <c r="C10" s="23"/>
      <c r="D10" s="23"/>
      <c r="E10" s="23"/>
      <c r="F10" s="23"/>
      <c r="G10" s="23"/>
      <c r="H10" s="23"/>
      <c r="I10" s="7">
        <v>1400000</v>
      </c>
      <c r="J10" s="8">
        <v>378000</v>
      </c>
    </row>
    <row r="11" spans="1:11" s="1" customFormat="1" ht="25.15" customHeight="1">
      <c r="A11" s="22" t="s">
        <v>10</v>
      </c>
      <c r="B11" s="23"/>
      <c r="C11" s="23"/>
      <c r="D11" s="23"/>
      <c r="E11" s="23"/>
      <c r="F11" s="23"/>
      <c r="G11" s="23"/>
      <c r="H11" s="23"/>
      <c r="I11" s="7">
        <v>400000</v>
      </c>
      <c r="J11" s="8">
        <v>108000</v>
      </c>
    </row>
    <row r="12" spans="1:11" s="1" customFormat="1" ht="25.15" customHeight="1" thickBot="1">
      <c r="A12" s="13"/>
      <c r="B12" s="14"/>
      <c r="C12" s="14"/>
      <c r="D12" s="14"/>
      <c r="E12" s="14"/>
      <c r="F12" s="14"/>
      <c r="G12" s="14"/>
      <c r="H12" s="14"/>
      <c r="I12" s="11">
        <f>SUM(I4:I11)</f>
        <v>40221486</v>
      </c>
      <c r="J12" s="12">
        <f>SUM(J4:J11)</f>
        <v>10859801</v>
      </c>
      <c r="K12" s="2">
        <f>I12+J12</f>
        <v>51081287</v>
      </c>
    </row>
    <row r="13" spans="1:11" s="1" customFormat="1" ht="20.45" customHeight="1">
      <c r="A13" s="32" t="s">
        <v>16</v>
      </c>
      <c r="B13" s="33"/>
      <c r="C13" s="33"/>
      <c r="D13" s="33"/>
      <c r="E13" s="33"/>
      <c r="F13" s="33"/>
      <c r="G13" s="33"/>
      <c r="H13" s="33"/>
      <c r="I13" s="3" t="s">
        <v>17</v>
      </c>
      <c r="J13" s="4" t="s">
        <v>18</v>
      </c>
    </row>
    <row r="14" spans="1:11" s="1" customFormat="1" ht="25.15" customHeight="1">
      <c r="A14" s="34"/>
      <c r="B14" s="35"/>
      <c r="C14" s="35"/>
      <c r="D14" s="35"/>
      <c r="E14" s="35"/>
      <c r="F14" s="35"/>
      <c r="G14" s="35"/>
      <c r="H14" s="35"/>
      <c r="I14" s="5" t="s">
        <v>2</v>
      </c>
      <c r="J14" s="6" t="s">
        <v>1</v>
      </c>
    </row>
    <row r="15" spans="1:11" s="1" customFormat="1" ht="25.15" customHeight="1">
      <c r="A15" s="22" t="s">
        <v>9</v>
      </c>
      <c r="B15" s="23"/>
      <c r="C15" s="23"/>
      <c r="D15" s="23"/>
      <c r="E15" s="23"/>
      <c r="F15" s="23"/>
      <c r="G15" s="23"/>
      <c r="H15" s="23"/>
      <c r="I15" s="7">
        <v>400000</v>
      </c>
      <c r="J15" s="8">
        <v>108000</v>
      </c>
    </row>
    <row r="16" spans="1:11" s="1" customFormat="1" ht="25.15" customHeight="1">
      <c r="A16" s="22" t="s">
        <v>11</v>
      </c>
      <c r="B16" s="23"/>
      <c r="C16" s="23"/>
      <c r="D16" s="23"/>
      <c r="E16" s="23"/>
      <c r="F16" s="23"/>
      <c r="G16" s="23"/>
      <c r="H16" s="23"/>
      <c r="I16" s="7">
        <v>150000</v>
      </c>
      <c r="J16" s="8">
        <v>40500</v>
      </c>
    </row>
    <row r="17" spans="1:12" s="1" customFormat="1" ht="25.15" customHeight="1">
      <c r="A17" s="22" t="s">
        <v>12</v>
      </c>
      <c r="B17" s="23"/>
      <c r="C17" s="23"/>
      <c r="D17" s="23"/>
      <c r="E17" s="23"/>
      <c r="F17" s="23"/>
      <c r="G17" s="23"/>
      <c r="H17" s="23"/>
      <c r="I17" s="7">
        <v>200000</v>
      </c>
      <c r="J17" s="8">
        <v>54000</v>
      </c>
    </row>
    <row r="18" spans="1:12" s="1" customFormat="1" ht="25.15" customHeight="1">
      <c r="A18" s="22" t="s">
        <v>13</v>
      </c>
      <c r="B18" s="23"/>
      <c r="C18" s="23"/>
      <c r="D18" s="23"/>
      <c r="E18" s="23"/>
      <c r="F18" s="23"/>
      <c r="G18" s="23"/>
      <c r="H18" s="23"/>
      <c r="I18" s="7">
        <v>150000</v>
      </c>
      <c r="J18" s="8">
        <v>40500</v>
      </c>
    </row>
    <row r="19" spans="1:12" s="1" customFormat="1" ht="25.15" customHeight="1">
      <c r="A19" s="22" t="s">
        <v>14</v>
      </c>
      <c r="B19" s="23"/>
      <c r="C19" s="23"/>
      <c r="D19" s="23"/>
      <c r="E19" s="23"/>
      <c r="F19" s="23"/>
      <c r="G19" s="23"/>
      <c r="H19" s="23"/>
      <c r="I19" s="7">
        <v>984252</v>
      </c>
      <c r="J19" s="8">
        <v>265748</v>
      </c>
    </row>
    <row r="20" spans="1:12" s="1" customFormat="1" ht="25.15" customHeight="1" thickBot="1">
      <c r="A20" s="9"/>
      <c r="B20" s="10"/>
      <c r="C20" s="10"/>
      <c r="D20" s="10"/>
      <c r="E20" s="10"/>
      <c r="F20" s="10"/>
      <c r="G20" s="10"/>
      <c r="H20" s="10"/>
      <c r="I20" s="11">
        <f>SUM(I15:I19)</f>
        <v>1884252</v>
      </c>
      <c r="J20" s="12">
        <f>SUM(J15:J19)</f>
        <v>508748</v>
      </c>
      <c r="K20" s="2">
        <f>I20+ÚT!I16+GÉP!I11</f>
        <v>3699252</v>
      </c>
      <c r="L20" s="2">
        <f>J20+ÚT!J16+GÉP!J11</f>
        <v>998798</v>
      </c>
    </row>
    <row r="21" spans="1:12" s="1" customFormat="1" ht="25.15" customHeight="1">
      <c r="A21" s="32" t="s">
        <v>19</v>
      </c>
      <c r="B21" s="33"/>
      <c r="C21" s="33"/>
      <c r="D21" s="33"/>
      <c r="E21" s="33"/>
      <c r="F21" s="33"/>
      <c r="G21" s="33"/>
      <c r="H21" s="33"/>
      <c r="I21" s="3" t="s">
        <v>20</v>
      </c>
      <c r="J21" s="4"/>
    </row>
    <row r="22" spans="1:12" s="1" customFormat="1" ht="25.15" customHeight="1">
      <c r="A22" s="34"/>
      <c r="B22" s="35"/>
      <c r="C22" s="35"/>
      <c r="D22" s="35"/>
      <c r="E22" s="35"/>
      <c r="F22" s="35"/>
      <c r="G22" s="35"/>
      <c r="H22" s="35"/>
      <c r="I22" s="5"/>
      <c r="J22" s="6"/>
    </row>
    <row r="23" spans="1:12" s="1" customFormat="1" ht="25.15" customHeight="1" thickBot="1">
      <c r="A23" s="24" t="s">
        <v>21</v>
      </c>
      <c r="B23" s="25"/>
      <c r="C23" s="25"/>
      <c r="D23" s="25"/>
      <c r="E23" s="25"/>
      <c r="F23" s="25"/>
      <c r="G23" s="25"/>
      <c r="H23" s="25"/>
      <c r="I23" s="11">
        <v>4889500</v>
      </c>
      <c r="J23" s="15"/>
    </row>
    <row r="24" spans="1:12" s="1" customFormat="1" ht="25.15" customHeight="1" thickBot="1">
      <c r="A24" s="16" t="s">
        <v>22</v>
      </c>
      <c r="B24" s="17"/>
      <c r="C24" s="17"/>
      <c r="D24" s="17"/>
      <c r="E24" s="17"/>
      <c r="F24" s="17"/>
      <c r="G24" s="17"/>
      <c r="H24" s="17"/>
      <c r="I24" s="18">
        <f>I12+I20+I23+J12+J20</f>
        <v>58363787</v>
      </c>
      <c r="J24" s="19"/>
    </row>
    <row r="25" spans="1:12" s="1" customFormat="1" ht="25.15" customHeight="1">
      <c r="A25" s="28" t="s">
        <v>24</v>
      </c>
      <c r="B25" s="29"/>
      <c r="C25" s="29"/>
      <c r="D25" s="29"/>
      <c r="E25" s="29"/>
      <c r="F25" s="29"/>
      <c r="G25" s="29"/>
      <c r="H25" s="29"/>
      <c r="I25" s="3" t="s">
        <v>25</v>
      </c>
      <c r="J25" s="4" t="s">
        <v>26</v>
      </c>
    </row>
    <row r="26" spans="1:12" s="1" customFormat="1" ht="25.15" customHeight="1">
      <c r="A26" s="30"/>
      <c r="B26" s="31"/>
      <c r="C26" s="31"/>
      <c r="D26" s="31"/>
      <c r="E26" s="31"/>
      <c r="F26" s="31"/>
      <c r="G26" s="31"/>
      <c r="H26" s="31"/>
      <c r="I26" s="5"/>
      <c r="J26" s="6"/>
    </row>
    <row r="27" spans="1:12" s="1" customFormat="1" ht="25.15" customHeight="1" thickBot="1">
      <c r="A27" s="24" t="s">
        <v>27</v>
      </c>
      <c r="B27" s="25"/>
      <c r="C27" s="25"/>
      <c r="D27" s="25"/>
      <c r="E27" s="25"/>
      <c r="F27" s="25"/>
      <c r="G27" s="25"/>
      <c r="H27" s="25"/>
      <c r="I27" s="11">
        <f>I20+J20+I23</f>
        <v>7282500</v>
      </c>
      <c r="J27" s="12">
        <f>I12+J12</f>
        <v>51081287</v>
      </c>
    </row>
    <row r="28" spans="1:12" s="1" customFormat="1" ht="25.15" customHeight="1"/>
    <row r="29" spans="1:12" s="1" customFormat="1" ht="25.15" customHeight="1"/>
    <row r="30" spans="1:12" s="1" customFormat="1" ht="25.15" customHeight="1"/>
    <row r="31" spans="1:12" s="1" customFormat="1" ht="25.15" customHeight="1"/>
    <row r="32" spans="1:12" s="1" customFormat="1" ht="25.15" customHeight="1"/>
    <row r="33" s="1" customFormat="1" ht="25.15" customHeight="1"/>
    <row r="34" s="1" customFormat="1" ht="25.15" customHeight="1"/>
    <row r="35" s="1" customFormat="1" ht="25.15" customHeight="1"/>
    <row r="36" s="1" customFormat="1" ht="25.15" customHeight="1"/>
    <row r="37" s="1" customFormat="1" ht="25.15" customHeight="1"/>
    <row r="38" s="1" customFormat="1" ht="25.15" customHeight="1"/>
    <row r="39" s="1" customFormat="1" ht="25.15" customHeight="1"/>
    <row r="40" s="1" customFormat="1" ht="25.15" customHeight="1"/>
    <row r="41" s="1" customFormat="1" ht="25.15" customHeight="1"/>
    <row r="42" s="1" customFormat="1" ht="25.15" customHeight="1"/>
    <row r="43" s="1" customFormat="1" ht="25.15" customHeight="1"/>
    <row r="44" s="1" customFormat="1" ht="25.15" customHeight="1"/>
    <row r="45" s="1" customFormat="1" ht="25.15" customHeight="1"/>
    <row r="46" s="1" customFormat="1" ht="25.15" customHeight="1"/>
    <row r="47" s="1" customFormat="1" ht="25.15" customHeight="1"/>
    <row r="48" s="1" customFormat="1" ht="25.15" customHeight="1"/>
    <row r="49" s="1" customFormat="1" ht="25.15" customHeight="1"/>
    <row r="50" s="1" customFormat="1" ht="25.15" customHeight="1"/>
    <row r="51" s="1" customFormat="1" ht="25.15" customHeight="1"/>
    <row r="52" s="1" customFormat="1" ht="25.15" customHeight="1"/>
    <row r="53" s="1" customFormat="1" ht="25.15" customHeight="1"/>
    <row r="54" s="1" customFormat="1" ht="25.15" customHeight="1"/>
    <row r="55" s="1" customFormat="1" ht="25.15" customHeight="1"/>
    <row r="56" s="1" customFormat="1" ht="25.15" customHeight="1"/>
    <row r="57" s="1" customFormat="1" ht="25.15" customHeight="1"/>
    <row r="58" s="1" customFormat="1" ht="25.15" customHeight="1"/>
    <row r="59" s="1" customFormat="1" ht="25.15" customHeight="1"/>
    <row r="60" s="1" customFormat="1" ht="25.15" customHeight="1"/>
    <row r="61" s="1" customFormat="1" ht="25.15" customHeight="1"/>
    <row r="62" s="1" customFormat="1" ht="25.15" customHeight="1"/>
    <row r="63" s="1" customFormat="1" ht="25.15" customHeight="1"/>
    <row r="64" s="1" customFormat="1" ht="25.15" customHeight="1"/>
    <row r="65" s="1" customFormat="1" ht="25.15" customHeight="1"/>
    <row r="66" s="1" customFormat="1" ht="25.15" customHeight="1"/>
    <row r="67" s="1" customFormat="1" ht="22.15" customHeight="1"/>
    <row r="68" s="1" customFormat="1" ht="22.15" customHeight="1"/>
    <row r="69" s="1" customFormat="1" ht="22.15" customHeight="1"/>
    <row r="70" s="1" customFormat="1" ht="22.15" customHeight="1"/>
    <row r="71" s="1" customFormat="1" ht="22.15" customHeight="1"/>
    <row r="72" s="1" customFormat="1" ht="22.15" customHeight="1"/>
    <row r="73" s="1" customFormat="1" ht="22.15" customHeight="1"/>
    <row r="74" s="1" customFormat="1" ht="22.15" customHeight="1"/>
    <row r="75" s="1" customFormat="1" ht="22.15" customHeight="1"/>
    <row r="76" s="1" customFormat="1" ht="22.15" customHeight="1"/>
    <row r="77" s="1" customFormat="1" ht="22.15" customHeight="1"/>
    <row r="78" s="1" customFormat="1" ht="22.15" customHeight="1"/>
    <row r="79" s="1" customFormat="1" ht="22.15" customHeight="1"/>
    <row r="80" s="1" customFormat="1" ht="22.15" customHeight="1"/>
    <row r="81" s="1" customFormat="1" ht="22.15" customHeight="1"/>
    <row r="82" s="1" customFormat="1" ht="22.15" customHeight="1"/>
    <row r="83" s="1" customFormat="1" ht="22.15" customHeight="1"/>
    <row r="84" s="1" customFormat="1" ht="22.15" customHeight="1"/>
    <row r="85" s="1" customFormat="1" ht="22.15" customHeight="1"/>
    <row r="86" s="1" customFormat="1" ht="22.15" customHeight="1"/>
    <row r="87" s="1" customFormat="1" ht="22.15" customHeight="1"/>
    <row r="88" s="1" customFormat="1" ht="22.15" customHeight="1"/>
    <row r="89" s="1" customFormat="1" ht="22.15" customHeight="1"/>
    <row r="90" s="1" customFormat="1" ht="22.15" customHeight="1"/>
    <row r="91" s="1" customFormat="1" ht="22.15" customHeight="1"/>
    <row r="92" s="1" customFormat="1" ht="22.15" customHeight="1"/>
    <row r="93" s="1" customFormat="1" ht="22.15" customHeight="1"/>
    <row r="94" s="1" customFormat="1" ht="22.15" customHeight="1"/>
    <row r="95" s="1" customFormat="1" ht="22.15" customHeight="1"/>
    <row r="96" s="1" customFormat="1" ht="22.15" customHeight="1"/>
    <row r="97" s="1" customFormat="1" ht="22.15" customHeight="1"/>
    <row r="98" s="1" customFormat="1" ht="22.15" customHeight="1"/>
    <row r="99" s="1" customFormat="1" ht="22.15" customHeight="1"/>
    <row r="100" s="1" customFormat="1" ht="22.15" customHeight="1"/>
    <row r="101" s="1" customFormat="1" ht="22.15" customHeight="1"/>
    <row r="102" s="1" customFormat="1" ht="22.15" customHeight="1"/>
    <row r="103" s="1" customFormat="1" ht="22.15" customHeight="1"/>
    <row r="104" s="1" customFormat="1" ht="22.15" customHeight="1"/>
    <row r="105" s="1" customFormat="1" ht="22.15" customHeight="1"/>
    <row r="106" s="1" customFormat="1" ht="22.15" customHeight="1"/>
    <row r="107" s="1" customFormat="1" ht="22.15" customHeight="1"/>
    <row r="108" s="1" customFormat="1" ht="22.15" customHeight="1"/>
    <row r="109" s="1" customFormat="1" ht="22.15" customHeight="1"/>
    <row r="110" s="1" customFormat="1" ht="22.15" customHeight="1"/>
    <row r="111" s="1" customFormat="1" ht="22.15" customHeight="1"/>
    <row r="112" s="1" customFormat="1" ht="22.15" customHeight="1"/>
    <row r="113" s="1" customFormat="1" ht="22.15" customHeight="1"/>
    <row r="114" s="1" customFormat="1" ht="22.15" customHeight="1"/>
    <row r="115" s="1" customFormat="1" ht="22.15" customHeight="1"/>
    <row r="116" s="1" customFormat="1" ht="22.15" customHeight="1"/>
    <row r="117" s="1" customFormat="1" ht="22.15" customHeight="1"/>
    <row r="118" s="1" customFormat="1" ht="22.15" customHeight="1"/>
    <row r="119" s="1" customFormat="1" ht="22.15" customHeight="1"/>
    <row r="120" s="1" customFormat="1" ht="22.15" customHeight="1"/>
    <row r="121" s="1" customFormat="1" ht="22.15" customHeight="1"/>
    <row r="122" s="1" customFormat="1" ht="22.15" customHeight="1"/>
    <row r="123" s="1" customFormat="1" ht="22.15" customHeight="1"/>
    <row r="124" s="1" customFormat="1" ht="22.15" customHeight="1"/>
    <row r="125" s="1" customFormat="1" ht="22.15" customHeight="1"/>
    <row r="126" s="1" customFormat="1" ht="22.15" customHeight="1"/>
    <row r="127" s="1" customFormat="1" ht="22.15" customHeight="1"/>
    <row r="128" s="1" customFormat="1" ht="22.15" customHeight="1"/>
    <row r="129" s="1" customFormat="1" ht="22.15" customHeight="1"/>
    <row r="130" s="1" customFormat="1" ht="22.15" customHeight="1"/>
    <row r="131" s="1" customFormat="1" ht="22.15" customHeight="1"/>
    <row r="132" s="1" customFormat="1" ht="22.15" customHeight="1"/>
    <row r="133" s="1" customFormat="1" ht="22.15" customHeight="1"/>
    <row r="134" s="1" customFormat="1" ht="22.15" customHeight="1"/>
    <row r="135" s="1" customFormat="1" ht="22.15" customHeight="1"/>
    <row r="136" s="1" customFormat="1" ht="22.15" customHeight="1"/>
    <row r="137" s="1" customFormat="1" ht="22.15" customHeight="1"/>
    <row r="138" s="1" customFormat="1" ht="22.15" customHeight="1"/>
    <row r="139" s="1" customFormat="1" ht="22.15" customHeight="1"/>
    <row r="140" s="1" customFormat="1" ht="22.15" customHeight="1"/>
    <row r="141" s="1" customFormat="1" ht="22.15" customHeight="1"/>
    <row r="142" s="1" customFormat="1" ht="22.15" customHeight="1"/>
    <row r="143" s="1" customFormat="1" ht="22.15" customHeight="1"/>
    <row r="144" s="1" customFormat="1" ht="22.15" customHeight="1"/>
    <row r="145" s="1" customFormat="1" ht="22.15" customHeight="1"/>
    <row r="146" s="1" customFormat="1" ht="22.15" customHeight="1"/>
    <row r="147" s="1" customFormat="1" ht="22.15" customHeight="1"/>
    <row r="148" s="1" customFormat="1" ht="22.15" customHeight="1"/>
    <row r="149" s="1" customFormat="1" ht="22.15" customHeight="1"/>
    <row r="150" s="1" customFormat="1" ht="22.15" customHeight="1"/>
    <row r="151" s="1" customFormat="1" ht="22.15" customHeight="1"/>
    <row r="152" s="1" customFormat="1" ht="22.15" customHeight="1"/>
    <row r="153" s="1" customFormat="1" ht="22.15" customHeight="1"/>
    <row r="154" s="1" customFormat="1" ht="22.15" customHeight="1"/>
    <row r="155" s="1" customFormat="1" ht="22.15" customHeight="1"/>
    <row r="156" s="1" customFormat="1" ht="22.15" customHeight="1"/>
    <row r="157" s="1" customFormat="1" ht="22.15" customHeight="1"/>
    <row r="158" s="1" customFormat="1" ht="22.15" customHeight="1"/>
    <row r="159" s="1" customFormat="1" ht="22.15" customHeight="1"/>
  </sheetData>
  <mergeCells count="18">
    <mergeCell ref="A27:H27"/>
    <mergeCell ref="A17:H17"/>
    <mergeCell ref="A18:H18"/>
    <mergeCell ref="A19:H19"/>
    <mergeCell ref="A2:H3"/>
    <mergeCell ref="A13:H14"/>
    <mergeCell ref="A21:H22"/>
    <mergeCell ref="A4:H4"/>
    <mergeCell ref="A5:H7"/>
    <mergeCell ref="A8:H8"/>
    <mergeCell ref="A15:H15"/>
    <mergeCell ref="A16:H16"/>
    <mergeCell ref="A9:H9"/>
    <mergeCell ref="A10:H10"/>
    <mergeCell ref="A11:H11"/>
    <mergeCell ref="A23:H23"/>
    <mergeCell ref="A1:J1"/>
    <mergeCell ref="A25:H26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2"/>
  <sheetViews>
    <sheetView view="pageBreakPreview" zoomScaleNormal="100" zoomScaleSheetLayoutView="100" workbookViewId="0">
      <selection activeCell="M10" sqref="M10"/>
    </sheetView>
  </sheetViews>
  <sheetFormatPr defaultRowHeight="15"/>
  <cols>
    <col min="9" max="11" width="9.85546875" bestFit="1" customWidth="1"/>
  </cols>
  <sheetData>
    <row r="1" spans="1:12" ht="39" customHeight="1" thickBot="1">
      <c r="A1" s="26" t="s">
        <v>39</v>
      </c>
      <c r="B1" s="27"/>
      <c r="C1" s="27"/>
      <c r="D1" s="27"/>
      <c r="E1" s="27"/>
      <c r="F1" s="27"/>
      <c r="G1" s="27"/>
      <c r="H1" s="27"/>
      <c r="I1" s="27"/>
      <c r="J1" s="27"/>
    </row>
    <row r="2" spans="1:12">
      <c r="A2" s="32" t="s">
        <v>15</v>
      </c>
      <c r="B2" s="33"/>
      <c r="C2" s="33"/>
      <c r="D2" s="33"/>
      <c r="E2" s="33"/>
      <c r="F2" s="33"/>
      <c r="G2" s="33"/>
      <c r="H2" s="33"/>
      <c r="I2" s="3" t="s">
        <v>29</v>
      </c>
      <c r="J2" s="4" t="s">
        <v>30</v>
      </c>
    </row>
    <row r="3" spans="1:12" s="1" customFormat="1" ht="25.15" customHeight="1">
      <c r="A3" s="34"/>
      <c r="B3" s="35"/>
      <c r="C3" s="35"/>
      <c r="D3" s="35"/>
      <c r="E3" s="35"/>
      <c r="F3" s="35"/>
      <c r="G3" s="35"/>
      <c r="H3" s="35"/>
      <c r="I3" s="5" t="s">
        <v>2</v>
      </c>
      <c r="J3" s="6" t="s">
        <v>1</v>
      </c>
    </row>
    <row r="4" spans="1:12" s="1" customFormat="1" ht="25.15" customHeight="1">
      <c r="A4" s="36" t="s">
        <v>28</v>
      </c>
      <c r="B4" s="37"/>
      <c r="C4" s="37"/>
      <c r="D4" s="37"/>
      <c r="E4" s="37"/>
      <c r="F4" s="37"/>
      <c r="G4" s="37"/>
      <c r="H4" s="37"/>
      <c r="I4" s="7">
        <f>19420811/1.27</f>
        <v>15291977.16535433</v>
      </c>
      <c r="J4" s="8">
        <f>I4*0.27</f>
        <v>4128833.8346456694</v>
      </c>
    </row>
    <row r="5" spans="1:12" s="1" customFormat="1" ht="25.15" customHeight="1">
      <c r="A5" s="22" t="s">
        <v>31</v>
      </c>
      <c r="B5" s="23"/>
      <c r="C5" s="23"/>
      <c r="D5" s="23"/>
      <c r="E5" s="23"/>
      <c r="F5" s="23"/>
      <c r="G5" s="23"/>
      <c r="H5" s="23"/>
      <c r="I5" s="7">
        <f>9334393/1.27</f>
        <v>7349915.7480314961</v>
      </c>
      <c r="J5" s="8">
        <f t="shared" ref="J5:J9" si="0">I5*0.27</f>
        <v>1984477.2519685042</v>
      </c>
    </row>
    <row r="6" spans="1:12" s="1" customFormat="1" ht="25.15" customHeight="1">
      <c r="A6" s="22" t="s">
        <v>32</v>
      </c>
      <c r="B6" s="23"/>
      <c r="C6" s="23"/>
      <c r="D6" s="23"/>
      <c r="E6" s="23"/>
      <c r="F6" s="23"/>
      <c r="G6" s="23"/>
      <c r="H6" s="23"/>
      <c r="I6" s="7">
        <f>44546931/1.27</f>
        <v>35076323.622047246</v>
      </c>
      <c r="J6" s="8">
        <f t="shared" si="0"/>
        <v>9470607.3779527564</v>
      </c>
    </row>
    <row r="7" spans="1:12" s="1" customFormat="1" ht="25.15" customHeight="1">
      <c r="A7" s="22" t="s">
        <v>33</v>
      </c>
      <c r="B7" s="23"/>
      <c r="C7" s="23"/>
      <c r="D7" s="23"/>
      <c r="E7" s="23"/>
      <c r="F7" s="23"/>
      <c r="G7" s="23"/>
      <c r="H7" s="23"/>
      <c r="I7" s="7">
        <f>30243/1.27</f>
        <v>23813.385826771653</v>
      </c>
      <c r="J7" s="8">
        <f t="shared" si="0"/>
        <v>6429.6141732283468</v>
      </c>
    </row>
    <row r="8" spans="1:12" s="1" customFormat="1" ht="25.15" customHeight="1">
      <c r="A8" s="22" t="s">
        <v>37</v>
      </c>
      <c r="B8" s="23"/>
      <c r="C8" s="23"/>
      <c r="D8" s="23"/>
      <c r="E8" s="23"/>
      <c r="F8" s="23"/>
      <c r="G8" s="23"/>
      <c r="H8" s="23"/>
      <c r="I8" s="7">
        <f>990000/1.27</f>
        <v>779527.55905511812</v>
      </c>
      <c r="J8" s="8">
        <f t="shared" si="0"/>
        <v>210472.44094488191</v>
      </c>
    </row>
    <row r="9" spans="1:12" s="1" customFormat="1" ht="25.15" customHeight="1">
      <c r="A9" s="22" t="s">
        <v>38</v>
      </c>
      <c r="B9" s="23"/>
      <c r="C9" s="23"/>
      <c r="D9" s="23"/>
      <c r="E9" s="23"/>
      <c r="F9" s="23"/>
      <c r="G9" s="23"/>
      <c r="H9" s="23"/>
      <c r="I9" s="7">
        <f>635000/1.27</f>
        <v>500000</v>
      </c>
      <c r="J9" s="8">
        <f t="shared" si="0"/>
        <v>135000</v>
      </c>
    </row>
    <row r="10" spans="1:12" s="1" customFormat="1" ht="25.15" customHeight="1" thickBot="1">
      <c r="A10" s="13"/>
      <c r="B10" s="14"/>
      <c r="C10" s="14"/>
      <c r="D10" s="14"/>
      <c r="E10" s="14"/>
      <c r="F10" s="14"/>
      <c r="G10" s="14"/>
      <c r="H10" s="14"/>
      <c r="I10" s="11">
        <f>SUM(I4:I9)</f>
        <v>59021557.480314963</v>
      </c>
      <c r="J10" s="12">
        <f>SUM(J4:J9)</f>
        <v>15935820.519685041</v>
      </c>
      <c r="K10" s="2">
        <f>I10+J10</f>
        <v>74957378</v>
      </c>
      <c r="L10" s="2">
        <f>76862378-K10</f>
        <v>1905000</v>
      </c>
    </row>
    <row r="11" spans="1:12" s="1" customFormat="1" ht="20.45" customHeight="1">
      <c r="A11" s="32" t="s">
        <v>16</v>
      </c>
      <c r="B11" s="33"/>
      <c r="C11" s="33"/>
      <c r="D11" s="33"/>
      <c r="E11" s="33"/>
      <c r="F11" s="33"/>
      <c r="G11" s="33"/>
      <c r="H11" s="33"/>
      <c r="I11" s="3" t="s">
        <v>17</v>
      </c>
      <c r="J11" s="4" t="s">
        <v>18</v>
      </c>
    </row>
    <row r="12" spans="1:12" s="1" customFormat="1" ht="25.15" customHeight="1">
      <c r="A12" s="34"/>
      <c r="B12" s="35"/>
      <c r="C12" s="35"/>
      <c r="D12" s="35"/>
      <c r="E12" s="35"/>
      <c r="F12" s="35"/>
      <c r="G12" s="35"/>
      <c r="H12" s="35"/>
      <c r="I12" s="5" t="s">
        <v>2</v>
      </c>
      <c r="J12" s="6" t="s">
        <v>1</v>
      </c>
    </row>
    <row r="13" spans="1:12" s="1" customFormat="1" ht="25.15" customHeight="1">
      <c r="A13" s="22" t="s">
        <v>34</v>
      </c>
      <c r="B13" s="23"/>
      <c r="C13" s="23"/>
      <c r="D13" s="23"/>
      <c r="E13" s="23"/>
      <c r="F13" s="23"/>
      <c r="G13" s="23"/>
      <c r="H13" s="23"/>
      <c r="I13" s="7">
        <f>635000/1.27</f>
        <v>500000</v>
      </c>
      <c r="J13" s="8">
        <f>I13*0.27</f>
        <v>135000</v>
      </c>
    </row>
    <row r="14" spans="1:12" s="1" customFormat="1" ht="25.15" customHeight="1">
      <c r="A14" s="22" t="s">
        <v>35</v>
      </c>
      <c r="B14" s="23"/>
      <c r="C14" s="23"/>
      <c r="D14" s="23"/>
      <c r="E14" s="23"/>
      <c r="F14" s="23"/>
      <c r="G14" s="23"/>
      <c r="H14" s="23"/>
      <c r="I14" s="7">
        <v>100000</v>
      </c>
      <c r="J14" s="8">
        <f t="shared" ref="J14:J15" si="1">I14*0.27</f>
        <v>27000</v>
      </c>
    </row>
    <row r="15" spans="1:12" s="1" customFormat="1" ht="25.15" customHeight="1">
      <c r="A15" s="22" t="s">
        <v>36</v>
      </c>
      <c r="B15" s="23"/>
      <c r="C15" s="23"/>
      <c r="D15" s="23"/>
      <c r="E15" s="23"/>
      <c r="F15" s="23"/>
      <c r="G15" s="23"/>
      <c r="H15" s="23"/>
      <c r="I15" s="7">
        <f>1143000/1.27</f>
        <v>900000</v>
      </c>
      <c r="J15" s="8">
        <f t="shared" si="1"/>
        <v>243000.00000000003</v>
      </c>
    </row>
    <row r="16" spans="1:12" s="1" customFormat="1" ht="25.15" customHeight="1" thickBot="1">
      <c r="A16" s="9"/>
      <c r="B16" s="10"/>
      <c r="C16" s="10"/>
      <c r="D16" s="10"/>
      <c r="E16" s="10"/>
      <c r="F16" s="10"/>
      <c r="G16" s="10"/>
      <c r="H16" s="10"/>
      <c r="I16" s="11">
        <f>SUM(I13:I15)</f>
        <v>1500000</v>
      </c>
      <c r="J16" s="12">
        <f>SUM(J13:J15)</f>
        <v>405000</v>
      </c>
    </row>
    <row r="17" spans="1:10" s="1" customFormat="1" ht="25.15" customHeight="1" thickBot="1">
      <c r="A17" s="16" t="s">
        <v>22</v>
      </c>
      <c r="B17" s="17"/>
      <c r="C17" s="17"/>
      <c r="D17" s="17"/>
      <c r="E17" s="17"/>
      <c r="F17" s="17"/>
      <c r="G17" s="17"/>
      <c r="H17" s="17"/>
      <c r="I17" s="18">
        <f>I10+I16+J10+J16</f>
        <v>76862378</v>
      </c>
      <c r="J17" s="19"/>
    </row>
    <row r="18" spans="1:10" s="1" customFormat="1" ht="25.15" customHeight="1">
      <c r="A18" s="28" t="s">
        <v>24</v>
      </c>
      <c r="B18" s="29"/>
      <c r="C18" s="29"/>
      <c r="D18" s="29"/>
      <c r="E18" s="29"/>
      <c r="F18" s="29"/>
      <c r="G18" s="29"/>
      <c r="H18" s="29"/>
      <c r="I18" s="3"/>
      <c r="J18" s="4" t="s">
        <v>26</v>
      </c>
    </row>
    <row r="19" spans="1:10" s="1" customFormat="1" ht="25.15" customHeight="1">
      <c r="A19" s="30"/>
      <c r="B19" s="31"/>
      <c r="C19" s="31"/>
      <c r="D19" s="31"/>
      <c r="E19" s="31"/>
      <c r="F19" s="31"/>
      <c r="G19" s="31"/>
      <c r="H19" s="31"/>
      <c r="I19" s="5"/>
      <c r="J19" s="6"/>
    </row>
    <row r="20" spans="1:10" s="1" customFormat="1" ht="25.15" customHeight="1" thickBot="1">
      <c r="A20" s="24" t="s">
        <v>27</v>
      </c>
      <c r="B20" s="25"/>
      <c r="C20" s="25"/>
      <c r="D20" s="25"/>
      <c r="E20" s="25"/>
      <c r="F20" s="25"/>
      <c r="G20" s="25"/>
      <c r="H20" s="25"/>
      <c r="I20" s="20"/>
      <c r="J20" s="21">
        <v>67948071</v>
      </c>
    </row>
    <row r="21" spans="1:10" s="1" customFormat="1" ht="25.15" customHeight="1"/>
    <row r="22" spans="1:10" s="1" customFormat="1" ht="25.15" customHeight="1"/>
    <row r="23" spans="1:10" s="1" customFormat="1" ht="25.15" customHeight="1"/>
    <row r="24" spans="1:10" s="1" customFormat="1" ht="25.15" customHeight="1"/>
    <row r="25" spans="1:10" s="1" customFormat="1" ht="25.15" customHeight="1"/>
    <row r="26" spans="1:10" s="1" customFormat="1" ht="25.15" customHeight="1"/>
    <row r="27" spans="1:10" s="1" customFormat="1" ht="25.15" customHeight="1"/>
    <row r="28" spans="1:10" s="1" customFormat="1" ht="25.15" customHeight="1"/>
    <row r="29" spans="1:10" s="1" customFormat="1" ht="25.15" customHeight="1"/>
    <row r="30" spans="1:10" s="1" customFormat="1" ht="25.15" customHeight="1"/>
    <row r="31" spans="1:10" s="1" customFormat="1" ht="25.15" customHeight="1"/>
    <row r="32" spans="1:10" s="1" customFormat="1" ht="25.15" customHeight="1"/>
    <row r="33" s="1" customFormat="1" ht="25.15" customHeight="1"/>
    <row r="34" s="1" customFormat="1" ht="25.15" customHeight="1"/>
    <row r="35" s="1" customFormat="1" ht="25.15" customHeight="1"/>
    <row r="36" s="1" customFormat="1" ht="25.15" customHeight="1"/>
    <row r="37" s="1" customFormat="1" ht="25.15" customHeight="1"/>
    <row r="38" s="1" customFormat="1" ht="25.15" customHeight="1"/>
    <row r="39" s="1" customFormat="1" ht="25.15" customHeight="1"/>
    <row r="40" s="1" customFormat="1" ht="25.15" customHeight="1"/>
    <row r="41" s="1" customFormat="1" ht="25.15" customHeight="1"/>
    <row r="42" s="1" customFormat="1" ht="25.15" customHeight="1"/>
    <row r="43" s="1" customFormat="1" ht="25.15" customHeight="1"/>
    <row r="44" s="1" customFormat="1" ht="25.15" customHeight="1"/>
    <row r="45" s="1" customFormat="1" ht="25.15" customHeight="1"/>
    <row r="46" s="1" customFormat="1" ht="25.15" customHeight="1"/>
    <row r="47" s="1" customFormat="1" ht="25.15" customHeight="1"/>
    <row r="48" s="1" customFormat="1" ht="25.15" customHeight="1"/>
    <row r="49" s="1" customFormat="1" ht="25.15" customHeight="1"/>
    <row r="50" s="1" customFormat="1" ht="25.15" customHeight="1"/>
    <row r="51" s="1" customFormat="1" ht="25.15" customHeight="1"/>
    <row r="52" s="1" customFormat="1" ht="25.15" customHeight="1"/>
    <row r="53" s="1" customFormat="1" ht="25.15" customHeight="1"/>
    <row r="54" s="1" customFormat="1" ht="25.15" customHeight="1"/>
    <row r="55" s="1" customFormat="1" ht="25.15" customHeight="1"/>
    <row r="56" s="1" customFormat="1" ht="25.15" customHeight="1"/>
    <row r="57" s="1" customFormat="1" ht="25.15" customHeight="1"/>
    <row r="58" s="1" customFormat="1" ht="25.15" customHeight="1"/>
    <row r="59" s="1" customFormat="1" ht="25.15" customHeight="1"/>
    <row r="60" s="1" customFormat="1" ht="22.15" customHeight="1"/>
    <row r="61" s="1" customFormat="1" ht="22.15" customHeight="1"/>
    <row r="62" s="1" customFormat="1" ht="22.15" customHeight="1"/>
    <row r="63" s="1" customFormat="1" ht="22.15" customHeight="1"/>
    <row r="64" s="1" customFormat="1" ht="22.15" customHeight="1"/>
    <row r="65" s="1" customFormat="1" ht="22.15" customHeight="1"/>
    <row r="66" s="1" customFormat="1" ht="22.15" customHeight="1"/>
    <row r="67" s="1" customFormat="1" ht="22.15" customHeight="1"/>
    <row r="68" s="1" customFormat="1" ht="22.15" customHeight="1"/>
    <row r="69" s="1" customFormat="1" ht="22.15" customHeight="1"/>
    <row r="70" s="1" customFormat="1" ht="22.15" customHeight="1"/>
    <row r="71" s="1" customFormat="1" ht="22.15" customHeight="1"/>
    <row r="72" s="1" customFormat="1" ht="22.15" customHeight="1"/>
    <row r="73" s="1" customFormat="1" ht="22.15" customHeight="1"/>
    <row r="74" s="1" customFormat="1" ht="22.15" customHeight="1"/>
    <row r="75" s="1" customFormat="1" ht="22.15" customHeight="1"/>
    <row r="76" s="1" customFormat="1" ht="22.15" customHeight="1"/>
    <row r="77" s="1" customFormat="1" ht="22.15" customHeight="1"/>
    <row r="78" s="1" customFormat="1" ht="22.15" customHeight="1"/>
    <row r="79" s="1" customFormat="1" ht="22.15" customHeight="1"/>
    <row r="80" s="1" customFormat="1" ht="22.15" customHeight="1"/>
    <row r="81" s="1" customFormat="1" ht="22.15" customHeight="1"/>
    <row r="82" s="1" customFormat="1" ht="22.15" customHeight="1"/>
    <row r="83" s="1" customFormat="1" ht="22.15" customHeight="1"/>
    <row r="84" s="1" customFormat="1" ht="22.15" customHeight="1"/>
    <row r="85" s="1" customFormat="1" ht="22.15" customHeight="1"/>
    <row r="86" s="1" customFormat="1" ht="22.15" customHeight="1"/>
    <row r="87" s="1" customFormat="1" ht="22.15" customHeight="1"/>
    <row r="88" s="1" customFormat="1" ht="22.15" customHeight="1"/>
    <row r="89" s="1" customFormat="1" ht="22.15" customHeight="1"/>
    <row r="90" s="1" customFormat="1" ht="22.15" customHeight="1"/>
    <row r="91" s="1" customFormat="1" ht="22.15" customHeight="1"/>
    <row r="92" s="1" customFormat="1" ht="22.15" customHeight="1"/>
    <row r="93" s="1" customFormat="1" ht="22.15" customHeight="1"/>
    <row r="94" s="1" customFormat="1" ht="22.15" customHeight="1"/>
    <row r="95" s="1" customFormat="1" ht="22.15" customHeight="1"/>
    <row r="96" s="1" customFormat="1" ht="22.15" customHeight="1"/>
    <row r="97" s="1" customFormat="1" ht="22.15" customHeight="1"/>
    <row r="98" s="1" customFormat="1" ht="22.15" customHeight="1"/>
    <row r="99" s="1" customFormat="1" ht="22.15" customHeight="1"/>
    <row r="100" s="1" customFormat="1" ht="22.15" customHeight="1"/>
    <row r="101" s="1" customFormat="1" ht="22.15" customHeight="1"/>
    <row r="102" s="1" customFormat="1" ht="22.15" customHeight="1"/>
    <row r="103" s="1" customFormat="1" ht="22.15" customHeight="1"/>
    <row r="104" s="1" customFormat="1" ht="22.15" customHeight="1"/>
    <row r="105" s="1" customFormat="1" ht="22.15" customHeight="1"/>
    <row r="106" s="1" customFormat="1" ht="22.15" customHeight="1"/>
    <row r="107" s="1" customFormat="1" ht="22.15" customHeight="1"/>
    <row r="108" s="1" customFormat="1" ht="22.15" customHeight="1"/>
    <row r="109" s="1" customFormat="1" ht="22.15" customHeight="1"/>
    <row r="110" s="1" customFormat="1" ht="22.15" customHeight="1"/>
    <row r="111" s="1" customFormat="1" ht="22.15" customHeight="1"/>
    <row r="112" s="1" customFormat="1" ht="22.15" customHeight="1"/>
    <row r="113" s="1" customFormat="1" ht="22.15" customHeight="1"/>
    <row r="114" s="1" customFormat="1" ht="22.15" customHeight="1"/>
    <row r="115" s="1" customFormat="1" ht="22.15" customHeight="1"/>
    <row r="116" s="1" customFormat="1" ht="22.15" customHeight="1"/>
    <row r="117" s="1" customFormat="1" ht="22.15" customHeight="1"/>
    <row r="118" s="1" customFormat="1" ht="22.15" customHeight="1"/>
    <row r="119" s="1" customFormat="1" ht="22.15" customHeight="1"/>
    <row r="120" s="1" customFormat="1" ht="22.15" customHeight="1"/>
    <row r="121" s="1" customFormat="1" ht="22.15" customHeight="1"/>
    <row r="122" s="1" customFormat="1" ht="22.15" customHeight="1"/>
    <row r="123" s="1" customFormat="1" ht="22.15" customHeight="1"/>
    <row r="124" s="1" customFormat="1" ht="22.15" customHeight="1"/>
    <row r="125" s="1" customFormat="1" ht="22.15" customHeight="1"/>
    <row r="126" s="1" customFormat="1" ht="22.15" customHeight="1"/>
    <row r="127" s="1" customFormat="1" ht="22.15" customHeight="1"/>
    <row r="128" s="1" customFormat="1" ht="22.15" customHeight="1"/>
    <row r="129" s="1" customFormat="1" ht="22.15" customHeight="1"/>
    <row r="130" s="1" customFormat="1" ht="22.15" customHeight="1"/>
    <row r="131" s="1" customFormat="1" ht="22.15" customHeight="1"/>
    <row r="132" s="1" customFormat="1" ht="22.15" customHeight="1"/>
    <row r="133" s="1" customFormat="1" ht="22.15" customHeight="1"/>
    <row r="134" s="1" customFormat="1" ht="22.15" customHeight="1"/>
    <row r="135" s="1" customFormat="1" ht="22.15" customHeight="1"/>
    <row r="136" s="1" customFormat="1" ht="22.15" customHeight="1"/>
    <row r="137" s="1" customFormat="1" ht="22.15" customHeight="1"/>
    <row r="138" s="1" customFormat="1" ht="22.15" customHeight="1"/>
    <row r="139" s="1" customFormat="1" ht="22.15" customHeight="1"/>
    <row r="140" s="1" customFormat="1" ht="22.15" customHeight="1"/>
    <row r="141" s="1" customFormat="1" ht="22.15" customHeight="1"/>
    <row r="142" s="1" customFormat="1" ht="22.15" customHeight="1"/>
    <row r="143" s="1" customFormat="1" ht="22.15" customHeight="1"/>
    <row r="144" s="1" customFormat="1" ht="22.15" customHeight="1"/>
    <row r="145" s="1" customFormat="1" ht="22.15" customHeight="1"/>
    <row r="146" s="1" customFormat="1" ht="22.15" customHeight="1"/>
    <row r="147" s="1" customFormat="1" ht="22.15" customHeight="1"/>
    <row r="148" s="1" customFormat="1" ht="22.15" customHeight="1"/>
    <row r="149" s="1" customFormat="1" ht="22.15" customHeight="1"/>
    <row r="150" s="1" customFormat="1" ht="22.15" customHeight="1"/>
    <row r="151" s="1" customFormat="1" ht="22.15" customHeight="1"/>
    <row r="152" s="1" customFormat="1" ht="22.15" customHeight="1"/>
  </sheetData>
  <mergeCells count="14">
    <mergeCell ref="A18:H19"/>
    <mergeCell ref="A20:H20"/>
    <mergeCell ref="A7:H7"/>
    <mergeCell ref="A8:H8"/>
    <mergeCell ref="A11:H12"/>
    <mergeCell ref="A13:H13"/>
    <mergeCell ref="A14:H14"/>
    <mergeCell ref="A15:H15"/>
    <mergeCell ref="A9:H9"/>
    <mergeCell ref="A1:J1"/>
    <mergeCell ref="A2:H3"/>
    <mergeCell ref="A4:H4"/>
    <mergeCell ref="A5:H5"/>
    <mergeCell ref="A6:H6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44"/>
  <sheetViews>
    <sheetView tabSelected="1" view="pageBreakPreview" zoomScaleNormal="100" zoomScaleSheetLayoutView="100" workbookViewId="0">
      <selection activeCell="L13" sqref="L13"/>
    </sheetView>
  </sheetViews>
  <sheetFormatPr defaultRowHeight="15"/>
  <cols>
    <col min="9" max="11" width="9.85546875" bestFit="1" customWidth="1"/>
  </cols>
  <sheetData>
    <row r="1" spans="1:12" ht="39" customHeight="1" thickBot="1">
      <c r="A1" s="26" t="s">
        <v>43</v>
      </c>
      <c r="B1" s="27"/>
      <c r="C1" s="27"/>
      <c r="D1" s="27"/>
      <c r="E1" s="27"/>
      <c r="F1" s="27"/>
      <c r="G1" s="27"/>
      <c r="H1" s="27"/>
      <c r="I1" s="27"/>
      <c r="J1" s="27"/>
    </row>
    <row r="2" spans="1:12">
      <c r="A2" s="32" t="s">
        <v>15</v>
      </c>
      <c r="B2" s="33"/>
      <c r="C2" s="33"/>
      <c r="D2" s="33"/>
      <c r="E2" s="33"/>
      <c r="F2" s="33"/>
      <c r="G2" s="33"/>
      <c r="H2" s="33"/>
      <c r="I2" s="3" t="s">
        <v>42</v>
      </c>
      <c r="J2" s="4" t="s">
        <v>30</v>
      </c>
    </row>
    <row r="3" spans="1:12" s="1" customFormat="1" ht="25.15" customHeight="1">
      <c r="A3" s="34"/>
      <c r="B3" s="35"/>
      <c r="C3" s="35"/>
      <c r="D3" s="35"/>
      <c r="E3" s="35"/>
      <c r="F3" s="35"/>
      <c r="G3" s="35"/>
      <c r="H3" s="35"/>
      <c r="I3" s="5" t="s">
        <v>2</v>
      </c>
      <c r="J3" s="6" t="s">
        <v>1</v>
      </c>
    </row>
    <row r="4" spans="1:12" s="1" customFormat="1" ht="25.15" customHeight="1">
      <c r="A4" s="36" t="s">
        <v>40</v>
      </c>
      <c r="B4" s="37"/>
      <c r="C4" s="37"/>
      <c r="D4" s="37"/>
      <c r="E4" s="37"/>
      <c r="F4" s="37"/>
      <c r="G4" s="37"/>
      <c r="H4" s="37"/>
      <c r="I4" s="7">
        <f>8636000/1.27</f>
        <v>6800000</v>
      </c>
      <c r="J4" s="8">
        <f>I4*0.27</f>
        <v>1836000.0000000002</v>
      </c>
    </row>
    <row r="5" spans="1:12" s="1" customFormat="1" ht="25.15" customHeight="1">
      <c r="A5" s="22" t="s">
        <v>41</v>
      </c>
      <c r="B5" s="23"/>
      <c r="C5" s="23"/>
      <c r="D5" s="23"/>
      <c r="E5" s="23"/>
      <c r="F5" s="23"/>
      <c r="G5" s="23"/>
      <c r="H5" s="23"/>
      <c r="I5" s="7">
        <f>4699000/1.27</f>
        <v>3700000</v>
      </c>
      <c r="J5" s="8">
        <f t="shared" ref="J5" si="0">I5*0.27</f>
        <v>999000.00000000012</v>
      </c>
    </row>
    <row r="6" spans="1:12" s="1" customFormat="1" ht="25.15" customHeight="1" thickBot="1">
      <c r="A6" s="13"/>
      <c r="B6" s="14"/>
      <c r="C6" s="14"/>
      <c r="D6" s="14"/>
      <c r="E6" s="14"/>
      <c r="F6" s="14"/>
      <c r="G6" s="14"/>
      <c r="H6" s="14"/>
      <c r="I6" s="11">
        <f>SUM(I4:I5)</f>
        <v>10500000</v>
      </c>
      <c r="J6" s="12">
        <f>SUM(J4:J5)</f>
        <v>2835000.0000000005</v>
      </c>
      <c r="K6" s="2">
        <f>I6+J6</f>
        <v>13335000</v>
      </c>
      <c r="L6" s="2">
        <f>13735050-K6</f>
        <v>400050</v>
      </c>
    </row>
    <row r="7" spans="1:12" s="1" customFormat="1" ht="20.45" customHeight="1">
      <c r="A7" s="32" t="s">
        <v>16</v>
      </c>
      <c r="B7" s="33"/>
      <c r="C7" s="33"/>
      <c r="D7" s="33"/>
      <c r="E7" s="33"/>
      <c r="F7" s="33"/>
      <c r="G7" s="33"/>
      <c r="H7" s="33"/>
      <c r="I7" s="3" t="s">
        <v>17</v>
      </c>
      <c r="J7" s="4" t="s">
        <v>18</v>
      </c>
    </row>
    <row r="8" spans="1:12" s="1" customFormat="1" ht="25.15" customHeight="1">
      <c r="A8" s="34"/>
      <c r="B8" s="35"/>
      <c r="C8" s="35"/>
      <c r="D8" s="35"/>
      <c r="E8" s="35"/>
      <c r="F8" s="35"/>
      <c r="G8" s="35"/>
      <c r="H8" s="35"/>
      <c r="I8" s="5" t="s">
        <v>2</v>
      </c>
      <c r="J8" s="6" t="s">
        <v>1</v>
      </c>
    </row>
    <row r="9" spans="1:12" s="1" customFormat="1" ht="25.15" customHeight="1">
      <c r="A9" s="22" t="s">
        <v>44</v>
      </c>
      <c r="B9" s="23"/>
      <c r="C9" s="23"/>
      <c r="D9" s="23"/>
      <c r="E9" s="23"/>
      <c r="F9" s="23"/>
      <c r="G9" s="23"/>
      <c r="H9" s="23"/>
      <c r="I9" s="7">
        <f>66675/1.27</f>
        <v>52500</v>
      </c>
      <c r="J9" s="8">
        <f t="shared" ref="J9:J10" si="1">I9*0.27</f>
        <v>14175.000000000002</v>
      </c>
    </row>
    <row r="10" spans="1:12" s="1" customFormat="1" ht="25.15" customHeight="1">
      <c r="A10" s="22" t="s">
        <v>45</v>
      </c>
      <c r="B10" s="23"/>
      <c r="C10" s="23"/>
      <c r="D10" s="23"/>
      <c r="E10" s="23"/>
      <c r="F10" s="23"/>
      <c r="G10" s="23"/>
      <c r="H10" s="23"/>
      <c r="I10" s="7">
        <f>333375/1.27</f>
        <v>262500</v>
      </c>
      <c r="J10" s="8">
        <f t="shared" si="1"/>
        <v>70875</v>
      </c>
    </row>
    <row r="11" spans="1:12" s="1" customFormat="1" ht="25.15" customHeight="1" thickBot="1">
      <c r="A11" s="9"/>
      <c r="B11" s="10"/>
      <c r="C11" s="10"/>
      <c r="D11" s="10"/>
      <c r="E11" s="10"/>
      <c r="F11" s="10"/>
      <c r="G11" s="10"/>
      <c r="H11" s="10"/>
      <c r="I11" s="11">
        <f>SUM(I9:I10)</f>
        <v>315000</v>
      </c>
      <c r="J11" s="12">
        <f>SUM(J9:J10)</f>
        <v>85050</v>
      </c>
    </row>
    <row r="12" spans="1:12" s="1" customFormat="1" ht="25.15" customHeight="1" thickBot="1">
      <c r="A12" s="16" t="s">
        <v>22</v>
      </c>
      <c r="B12" s="17"/>
      <c r="C12" s="17"/>
      <c r="D12" s="17"/>
      <c r="E12" s="17"/>
      <c r="F12" s="17"/>
      <c r="G12" s="17"/>
      <c r="H12" s="17"/>
      <c r="I12" s="18">
        <f>I6+I11+J6+J11</f>
        <v>13735050</v>
      </c>
      <c r="J12" s="19"/>
    </row>
    <row r="13" spans="1:12" s="1" customFormat="1" ht="25.15" customHeight="1"/>
    <row r="14" spans="1:12" s="1" customFormat="1" ht="25.15" customHeight="1"/>
    <row r="15" spans="1:12" s="1" customFormat="1" ht="25.15" customHeight="1"/>
    <row r="16" spans="1:12" s="1" customFormat="1" ht="25.15" customHeight="1"/>
    <row r="17" s="1" customFormat="1" ht="25.15" customHeight="1"/>
    <row r="18" s="1" customFormat="1" ht="25.15" customHeight="1"/>
    <row r="19" s="1" customFormat="1" ht="25.15" customHeight="1"/>
    <row r="20" s="1" customFormat="1" ht="25.15" customHeight="1"/>
    <row r="21" s="1" customFormat="1" ht="25.15" customHeight="1"/>
    <row r="22" s="1" customFormat="1" ht="25.15" customHeight="1"/>
    <row r="23" s="1" customFormat="1" ht="25.15" customHeight="1"/>
    <row r="24" s="1" customFormat="1" ht="25.15" customHeight="1"/>
    <row r="25" s="1" customFormat="1" ht="25.15" customHeight="1"/>
    <row r="26" s="1" customFormat="1" ht="25.15" customHeight="1"/>
    <row r="27" s="1" customFormat="1" ht="25.15" customHeight="1"/>
    <row r="28" s="1" customFormat="1" ht="25.15" customHeight="1"/>
    <row r="29" s="1" customFormat="1" ht="25.15" customHeight="1"/>
    <row r="30" s="1" customFormat="1" ht="25.15" customHeight="1"/>
    <row r="31" s="1" customFormat="1" ht="25.15" customHeight="1"/>
    <row r="32" s="1" customFormat="1" ht="25.15" customHeight="1"/>
    <row r="33" s="1" customFormat="1" ht="25.15" customHeight="1"/>
    <row r="34" s="1" customFormat="1" ht="25.15" customHeight="1"/>
    <row r="35" s="1" customFormat="1" ht="25.15" customHeight="1"/>
    <row r="36" s="1" customFormat="1" ht="25.15" customHeight="1"/>
    <row r="37" s="1" customFormat="1" ht="25.15" customHeight="1"/>
    <row r="38" s="1" customFormat="1" ht="25.15" customHeight="1"/>
    <row r="39" s="1" customFormat="1" ht="25.15" customHeight="1"/>
    <row r="40" s="1" customFormat="1" ht="25.15" customHeight="1"/>
    <row r="41" s="1" customFormat="1" ht="25.15" customHeight="1"/>
    <row r="42" s="1" customFormat="1" ht="25.15" customHeight="1"/>
    <row r="43" s="1" customFormat="1" ht="25.15" customHeight="1"/>
    <row r="44" s="1" customFormat="1" ht="25.15" customHeight="1"/>
    <row r="45" s="1" customFormat="1" ht="25.15" customHeight="1"/>
    <row r="46" s="1" customFormat="1" ht="25.15" customHeight="1"/>
    <row r="47" s="1" customFormat="1" ht="25.15" customHeight="1"/>
    <row r="48" s="1" customFormat="1" ht="25.15" customHeight="1"/>
    <row r="49" s="1" customFormat="1" ht="25.15" customHeight="1"/>
    <row r="50" s="1" customFormat="1" ht="25.15" customHeight="1"/>
    <row r="51" s="1" customFormat="1" ht="25.15" customHeight="1"/>
    <row r="52" s="1" customFormat="1" ht="22.15" customHeight="1"/>
    <row r="53" s="1" customFormat="1" ht="22.15" customHeight="1"/>
    <row r="54" s="1" customFormat="1" ht="22.15" customHeight="1"/>
    <row r="55" s="1" customFormat="1" ht="22.15" customHeight="1"/>
    <row r="56" s="1" customFormat="1" ht="22.15" customHeight="1"/>
    <row r="57" s="1" customFormat="1" ht="22.15" customHeight="1"/>
    <row r="58" s="1" customFormat="1" ht="22.15" customHeight="1"/>
    <row r="59" s="1" customFormat="1" ht="22.15" customHeight="1"/>
    <row r="60" s="1" customFormat="1" ht="22.15" customHeight="1"/>
    <row r="61" s="1" customFormat="1" ht="22.15" customHeight="1"/>
    <row r="62" s="1" customFormat="1" ht="22.15" customHeight="1"/>
    <row r="63" s="1" customFormat="1" ht="22.15" customHeight="1"/>
    <row r="64" s="1" customFormat="1" ht="22.15" customHeight="1"/>
    <row r="65" s="1" customFormat="1" ht="22.15" customHeight="1"/>
    <row r="66" s="1" customFormat="1" ht="22.15" customHeight="1"/>
    <row r="67" s="1" customFormat="1" ht="22.15" customHeight="1"/>
    <row r="68" s="1" customFormat="1" ht="22.15" customHeight="1"/>
    <row r="69" s="1" customFormat="1" ht="22.15" customHeight="1"/>
    <row r="70" s="1" customFormat="1" ht="22.15" customHeight="1"/>
    <row r="71" s="1" customFormat="1" ht="22.15" customHeight="1"/>
    <row r="72" s="1" customFormat="1" ht="22.15" customHeight="1"/>
    <row r="73" s="1" customFormat="1" ht="22.15" customHeight="1"/>
    <row r="74" s="1" customFormat="1" ht="22.15" customHeight="1"/>
    <row r="75" s="1" customFormat="1" ht="22.15" customHeight="1"/>
    <row r="76" s="1" customFormat="1" ht="22.15" customHeight="1"/>
    <row r="77" s="1" customFormat="1" ht="22.15" customHeight="1"/>
    <row r="78" s="1" customFormat="1" ht="22.15" customHeight="1"/>
    <row r="79" s="1" customFormat="1" ht="22.15" customHeight="1"/>
    <row r="80" s="1" customFormat="1" ht="22.15" customHeight="1"/>
    <row r="81" s="1" customFormat="1" ht="22.15" customHeight="1"/>
    <row r="82" s="1" customFormat="1" ht="22.15" customHeight="1"/>
    <row r="83" s="1" customFormat="1" ht="22.15" customHeight="1"/>
    <row r="84" s="1" customFormat="1" ht="22.15" customHeight="1"/>
    <row r="85" s="1" customFormat="1" ht="22.15" customHeight="1"/>
    <row r="86" s="1" customFormat="1" ht="22.15" customHeight="1"/>
    <row r="87" s="1" customFormat="1" ht="22.15" customHeight="1"/>
    <row r="88" s="1" customFormat="1" ht="22.15" customHeight="1"/>
    <row r="89" s="1" customFormat="1" ht="22.15" customHeight="1"/>
    <row r="90" s="1" customFormat="1" ht="22.15" customHeight="1"/>
    <row r="91" s="1" customFormat="1" ht="22.15" customHeight="1"/>
    <row r="92" s="1" customFormat="1" ht="22.15" customHeight="1"/>
    <row r="93" s="1" customFormat="1" ht="22.15" customHeight="1"/>
    <row r="94" s="1" customFormat="1" ht="22.15" customHeight="1"/>
    <row r="95" s="1" customFormat="1" ht="22.15" customHeight="1"/>
    <row r="96" s="1" customFormat="1" ht="22.15" customHeight="1"/>
    <row r="97" s="1" customFormat="1" ht="22.15" customHeight="1"/>
    <row r="98" s="1" customFormat="1" ht="22.15" customHeight="1"/>
    <row r="99" s="1" customFormat="1" ht="22.15" customHeight="1"/>
    <row r="100" s="1" customFormat="1" ht="22.15" customHeight="1"/>
    <row r="101" s="1" customFormat="1" ht="22.15" customHeight="1"/>
    <row r="102" s="1" customFormat="1" ht="22.15" customHeight="1"/>
    <row r="103" s="1" customFormat="1" ht="22.15" customHeight="1"/>
    <row r="104" s="1" customFormat="1" ht="22.15" customHeight="1"/>
    <row r="105" s="1" customFormat="1" ht="22.15" customHeight="1"/>
    <row r="106" s="1" customFormat="1" ht="22.15" customHeight="1"/>
    <row r="107" s="1" customFormat="1" ht="22.15" customHeight="1"/>
    <row r="108" s="1" customFormat="1" ht="22.15" customHeight="1"/>
    <row r="109" s="1" customFormat="1" ht="22.15" customHeight="1"/>
    <row r="110" s="1" customFormat="1" ht="22.15" customHeight="1"/>
    <row r="111" s="1" customFormat="1" ht="22.15" customHeight="1"/>
    <row r="112" s="1" customFormat="1" ht="22.15" customHeight="1"/>
    <row r="113" s="1" customFormat="1" ht="22.15" customHeight="1"/>
    <row r="114" s="1" customFormat="1" ht="22.15" customHeight="1"/>
    <row r="115" s="1" customFormat="1" ht="22.15" customHeight="1"/>
    <row r="116" s="1" customFormat="1" ht="22.15" customHeight="1"/>
    <row r="117" s="1" customFormat="1" ht="22.15" customHeight="1"/>
    <row r="118" s="1" customFormat="1" ht="22.15" customHeight="1"/>
    <row r="119" s="1" customFormat="1" ht="22.15" customHeight="1"/>
    <row r="120" s="1" customFormat="1" ht="22.15" customHeight="1"/>
    <row r="121" s="1" customFormat="1" ht="22.15" customHeight="1"/>
    <row r="122" s="1" customFormat="1" ht="22.15" customHeight="1"/>
    <row r="123" s="1" customFormat="1" ht="22.15" customHeight="1"/>
    <row r="124" s="1" customFormat="1" ht="22.15" customHeight="1"/>
    <row r="125" s="1" customFormat="1" ht="22.15" customHeight="1"/>
    <row r="126" s="1" customFormat="1" ht="22.15" customHeight="1"/>
    <row r="127" s="1" customFormat="1" ht="22.15" customHeight="1"/>
    <row r="128" s="1" customFormat="1" ht="22.15" customHeight="1"/>
    <row r="129" s="1" customFormat="1" ht="22.15" customHeight="1"/>
    <row r="130" s="1" customFormat="1" ht="22.15" customHeight="1"/>
    <row r="131" s="1" customFormat="1" ht="22.15" customHeight="1"/>
    <row r="132" s="1" customFormat="1" ht="22.15" customHeight="1"/>
    <row r="133" s="1" customFormat="1" ht="22.15" customHeight="1"/>
    <row r="134" s="1" customFormat="1" ht="22.15" customHeight="1"/>
    <row r="135" s="1" customFormat="1" ht="22.15" customHeight="1"/>
    <row r="136" s="1" customFormat="1" ht="22.15" customHeight="1"/>
    <row r="137" s="1" customFormat="1" ht="22.15" customHeight="1"/>
    <row r="138" s="1" customFormat="1" ht="22.15" customHeight="1"/>
    <row r="139" s="1" customFormat="1" ht="22.15" customHeight="1"/>
    <row r="140" s="1" customFormat="1" ht="22.15" customHeight="1"/>
    <row r="141" s="1" customFormat="1" ht="22.15" customHeight="1"/>
    <row r="142" s="1" customFormat="1" ht="22.15" customHeight="1"/>
    <row r="143" s="1" customFormat="1" ht="22.15" customHeight="1"/>
    <row r="144" s="1" customFormat="1" ht="22.15" customHeight="1"/>
  </sheetData>
  <mergeCells count="7">
    <mergeCell ref="A7:H8"/>
    <mergeCell ref="A9:H9"/>
    <mergeCell ref="A10:H10"/>
    <mergeCell ref="A1:J1"/>
    <mergeCell ref="A2:H3"/>
    <mergeCell ref="A4:H4"/>
    <mergeCell ref="A5:H5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TOP</vt:lpstr>
      <vt:lpstr>ÚT</vt:lpstr>
      <vt:lpstr>GÉP</vt:lpstr>
      <vt:lpstr>GÉP!Nyomtatási_terület</vt:lpstr>
      <vt:lpstr>TOP!Nyomtatási_terület</vt:lpstr>
      <vt:lpstr>ÚT!Nyomtatási_terület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2018-02-21T17:22:10Z</dcterms:created>
  <dcterms:modified xsi:type="dcterms:W3CDTF">2018-02-22T10:35:25Z</dcterms:modified>
</cp:coreProperties>
</file>